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mbow/Downloads/"/>
    </mc:Choice>
  </mc:AlternateContent>
  <xr:revisionPtr revIDLastSave="0" documentId="13_ncr:1_{1AC07C6D-FAE2-C940-87DB-51FEC8552352}" xr6:coauthVersionLast="47" xr6:coauthVersionMax="47" xr10:uidLastSave="{00000000-0000-0000-0000-000000000000}"/>
  <bookViews>
    <workbookView xWindow="29580" yWindow="-1500" windowWidth="27640" windowHeight="15220" xr2:uid="{2C0CA9BE-F9E9-B64C-98A8-9DA50002B9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6" i="1"/>
  <c r="Q27" i="1"/>
  <c r="Q28" i="1"/>
  <c r="Q29" i="1"/>
  <c r="Q30" i="1"/>
  <c r="Q24" i="1"/>
  <c r="Q31" i="1"/>
  <c r="P29" i="1"/>
  <c r="P27" i="1"/>
  <c r="P31" i="1"/>
  <c r="P33" i="1" s="1"/>
  <c r="P26" i="1"/>
  <c r="P28" i="1"/>
  <c r="Q5" i="1"/>
  <c r="Q6" i="1"/>
  <c r="Q7" i="1"/>
  <c r="Q19" i="1" s="1"/>
  <c r="Q8" i="1"/>
  <c r="Q9" i="1"/>
  <c r="Q10" i="1"/>
  <c r="Q11" i="1"/>
  <c r="Q12" i="1"/>
  <c r="Q13" i="1"/>
  <c r="Q14" i="1"/>
  <c r="Q15" i="1"/>
  <c r="Q16" i="1"/>
  <c r="Q17" i="1"/>
  <c r="Q18" i="1"/>
  <c r="Q2" i="1"/>
  <c r="Q3" i="1"/>
  <c r="Q4" i="1"/>
  <c r="P18" i="1"/>
  <c r="P19" i="1"/>
  <c r="M27" i="1"/>
  <c r="N25" i="1"/>
  <c r="N26" i="1"/>
  <c r="N27" i="1"/>
  <c r="N28" i="1"/>
  <c r="N29" i="1"/>
  <c r="N30" i="1"/>
  <c r="M31" i="1"/>
  <c r="N24" i="1" s="1"/>
  <c r="G18" i="1"/>
  <c r="J33" i="1"/>
  <c r="K25" i="1"/>
  <c r="K26" i="1"/>
  <c r="K27" i="1"/>
  <c r="K28" i="1"/>
  <c r="K31" i="1" s="1"/>
  <c r="K29" i="1"/>
  <c r="K30" i="1"/>
  <c r="K24" i="1"/>
  <c r="J31" i="1"/>
  <c r="J27" i="1"/>
  <c r="J26" i="1"/>
  <c r="G27" i="1"/>
  <c r="G31" i="1" s="1"/>
  <c r="G19" i="1"/>
  <c r="J19" i="1"/>
  <c r="K10" i="1" s="1"/>
  <c r="M19" i="1"/>
  <c r="N12" i="1" s="1"/>
  <c r="K4" i="1"/>
  <c r="K5" i="1"/>
  <c r="K6" i="1"/>
  <c r="K7" i="1"/>
  <c r="K8" i="1"/>
  <c r="K9" i="1"/>
  <c r="K11" i="1"/>
  <c r="K12" i="1"/>
  <c r="K13" i="1"/>
  <c r="K14" i="1"/>
  <c r="K15" i="1"/>
  <c r="K16" i="1"/>
  <c r="K17" i="1"/>
  <c r="M33" i="1" l="1"/>
  <c r="N31" i="1"/>
  <c r="H29" i="1"/>
  <c r="H30" i="1"/>
  <c r="H24" i="1"/>
  <c r="G33" i="1"/>
  <c r="H28" i="1"/>
  <c r="H25" i="1"/>
  <c r="H26" i="1"/>
  <c r="H27" i="1"/>
  <c r="H10" i="1"/>
  <c r="H4" i="1"/>
  <c r="H12" i="1"/>
  <c r="H13" i="1"/>
  <c r="H3" i="1"/>
  <c r="H5" i="1"/>
  <c r="H6" i="1"/>
  <c r="H14" i="1"/>
  <c r="H7" i="1"/>
  <c r="H15" i="1"/>
  <c r="H8" i="1"/>
  <c r="H16" i="1"/>
  <c r="H9" i="1"/>
  <c r="H17" i="1"/>
  <c r="H11" i="1"/>
  <c r="H18" i="1"/>
  <c r="K18" i="1"/>
  <c r="K19" i="1" s="1"/>
  <c r="N10" i="1"/>
  <c r="N9" i="1"/>
  <c r="N4" i="1"/>
  <c r="N19" i="1" s="1"/>
  <c r="N11" i="1"/>
  <c r="N18" i="1"/>
  <c r="N17" i="1"/>
  <c r="N16" i="1"/>
  <c r="N8" i="1"/>
  <c r="N15" i="1"/>
  <c r="N7" i="1"/>
  <c r="N14" i="1"/>
  <c r="N6" i="1"/>
  <c r="N13" i="1"/>
  <c r="N5" i="1"/>
  <c r="H19" i="1" l="1"/>
  <c r="H31" i="1"/>
</calcChain>
</file>

<file path=xl/sharedStrings.xml><?xml version="1.0" encoding="utf-8"?>
<sst xmlns="http://schemas.openxmlformats.org/spreadsheetml/2006/main" count="39" uniqueCount="39">
  <si>
    <t>Income</t>
  </si>
  <si>
    <t>Bad Debts Recovered</t>
  </si>
  <si>
    <t>Bequests Received</t>
  </si>
  <si>
    <t>Donations</t>
  </si>
  <si>
    <t>New Life Centre Client Contributions</t>
  </si>
  <si>
    <t>New Hope House Client Contributions</t>
  </si>
  <si>
    <t>Special Projects</t>
  </si>
  <si>
    <t>Grant Funding : Other</t>
  </si>
  <si>
    <t>Grant Funding : National Illicit Drugs Strategy (PHN Ltd)</t>
  </si>
  <si>
    <t>Grant Funding : Family Support</t>
  </si>
  <si>
    <t>Grant Funding : New Hope House</t>
  </si>
  <si>
    <t>Interest Received</t>
  </si>
  <si>
    <t xml:space="preserve"> </t>
  </si>
  <si>
    <t>Rent Received</t>
  </si>
  <si>
    <t>Sponsorship Revenue</t>
  </si>
  <si>
    <t>Third-party  Fundraising</t>
  </si>
  <si>
    <t>Work Projects - NLCM</t>
  </si>
  <si>
    <t>Hope Collection Shop Sales</t>
  </si>
  <si>
    <t>Other Income</t>
  </si>
  <si>
    <t>Total Income</t>
  </si>
  <si>
    <t>2022-23</t>
  </si>
  <si>
    <t>2023-24</t>
  </si>
  <si>
    <t>2024-25</t>
  </si>
  <si>
    <t>PHN Funding ceased Jun 2025</t>
  </si>
  <si>
    <t>This is mainly Fundraising events</t>
  </si>
  <si>
    <t>This venture has ceased</t>
  </si>
  <si>
    <t>2025-26 YTD</t>
  </si>
  <si>
    <t>Expenses</t>
  </si>
  <si>
    <t>Salaries and Wages</t>
  </si>
  <si>
    <t>Advertising and Promotions</t>
  </si>
  <si>
    <t>Fundraising/Event Costs</t>
  </si>
  <si>
    <t>Governance and Administration</t>
  </si>
  <si>
    <t>Operational Costs</t>
  </si>
  <si>
    <t>Sundry Expenses</t>
  </si>
  <si>
    <t>Sustainability Projects Costs</t>
  </si>
  <si>
    <t>Total Expenses</t>
  </si>
  <si>
    <t>Net Profit (Loss)</t>
  </si>
  <si>
    <t>(Jul25 - Feb26)</t>
  </si>
  <si>
    <t>Increased by Bronco's partnership this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</si>
</sst>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/>
    <xf numFmtId="10" fontId="0" fillId="0" borderId="1" xfId="0" applyNumberFormat="1" applyBorder="1"/>
    <xf numFmtId="0" fontId="1" fillId="2" borderId="0" xfId="0" applyFont="1" applyFill="1" applyAlignment="1">
      <alignment horizontal="center"/>
    </xf>
    <xf numFmtId="0" fontId="0" fillId="2" borderId="0" xfId="0" applyFill="1"/>
    <xf numFmtId="10" fontId="0" fillId="2" borderId="0" xfId="0" applyNumberFormat="1" applyFill="1"/>
    <xf numFmtId="3" fontId="2" fillId="0" borderId="1" xfId="0" applyNumberFormat="1" applyFont="1" applyBorder="1"/>
    <xf numFmtId="0" fontId="5" fillId="0" borderId="0" xfId="0" applyFont="1"/>
    <xf numFmtId="3" fontId="0" fillId="0" borderId="0" xfId="0" applyNumberFormat="1"/>
    <xf numFmtId="3" fontId="5" fillId="0" borderId="2" xfId="0" applyNumberFormat="1" applyFont="1" applyBorder="1"/>
    <xf numFmtId="38" fontId="5" fillId="0" borderId="0" xfId="0" applyNumberFormat="1" applyFont="1"/>
    <xf numFmtId="10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0140-E006-AA44-B132-2D83EC3392C9}">
  <dimension ref="A1:R36"/>
  <sheetViews>
    <sheetView tabSelected="1" zoomScale="110" workbookViewId="0">
      <selection activeCell="R28" sqref="R28"/>
    </sheetView>
  </sheetViews>
  <sheetFormatPr baseColWidth="10" defaultRowHeight="16" x14ac:dyDescent="0.2"/>
  <cols>
    <col min="9" max="9" width="4.1640625" customWidth="1"/>
    <col min="12" max="12" width="4" customWidth="1"/>
    <col min="15" max="15" width="4.1640625" customWidth="1"/>
  </cols>
  <sheetData>
    <row r="1" spans="1:18" x14ac:dyDescent="0.2">
      <c r="A1" s="1" t="s">
        <v>0</v>
      </c>
      <c r="B1" s="1"/>
      <c r="C1" s="1"/>
      <c r="D1" s="1"/>
      <c r="E1" s="1"/>
      <c r="F1" s="1"/>
      <c r="G1" s="5" t="s">
        <v>20</v>
      </c>
      <c r="H1" s="6"/>
      <c r="I1" s="9"/>
      <c r="J1" s="6" t="s">
        <v>21</v>
      </c>
      <c r="K1" s="6"/>
      <c r="L1" s="9"/>
      <c r="M1" s="6" t="s">
        <v>22</v>
      </c>
      <c r="N1" s="6"/>
      <c r="O1" s="10"/>
      <c r="P1" s="13" t="s">
        <v>26</v>
      </c>
      <c r="Q1" s="13" t="s">
        <v>37</v>
      </c>
    </row>
    <row r="2" spans="1:18" x14ac:dyDescent="0.2">
      <c r="A2" s="2" t="s">
        <v>1</v>
      </c>
      <c r="B2" s="1"/>
      <c r="C2" s="1"/>
      <c r="D2" s="1"/>
      <c r="E2" s="1"/>
      <c r="F2" s="1"/>
      <c r="G2" s="2">
        <v>0</v>
      </c>
      <c r="H2" s="7">
        <v>0</v>
      </c>
      <c r="I2" s="10"/>
      <c r="J2" s="2">
        <v>0</v>
      </c>
      <c r="K2" s="7">
        <v>0</v>
      </c>
      <c r="L2" s="10"/>
      <c r="M2" s="2">
        <v>0</v>
      </c>
      <c r="N2" s="7">
        <v>0</v>
      </c>
      <c r="O2" s="10"/>
      <c r="P2" s="14">
        <v>93.35</v>
      </c>
      <c r="Q2" s="7">
        <f t="shared" ref="Q2:Q3" si="0">P2/$P$19</f>
        <v>5.0942884022644395E-5</v>
      </c>
    </row>
    <row r="3" spans="1:18" x14ac:dyDescent="0.2">
      <c r="A3" s="2" t="s">
        <v>2</v>
      </c>
      <c r="B3" s="1"/>
      <c r="C3" s="1"/>
      <c r="D3" s="1"/>
      <c r="E3" s="1"/>
      <c r="F3" s="1"/>
      <c r="G3" s="2">
        <v>911</v>
      </c>
      <c r="H3" s="7">
        <f t="shared" ref="H3:H18" si="1">G3/$G$19</f>
        <v>3.5512360328444502E-4</v>
      </c>
      <c r="I3" s="11"/>
      <c r="J3" s="2">
        <v>0</v>
      </c>
      <c r="K3" s="7">
        <v>0</v>
      </c>
      <c r="L3" s="11"/>
      <c r="M3" s="2">
        <v>0</v>
      </c>
      <c r="N3" s="7">
        <v>0</v>
      </c>
      <c r="O3" s="10"/>
      <c r="P3">
        <v>0</v>
      </c>
      <c r="Q3" s="7">
        <f t="shared" si="0"/>
        <v>0</v>
      </c>
    </row>
    <row r="4" spans="1:18" x14ac:dyDescent="0.2">
      <c r="A4" s="2" t="s">
        <v>3</v>
      </c>
      <c r="B4" s="1"/>
      <c r="C4" s="1"/>
      <c r="D4" s="1"/>
      <c r="E4" s="1"/>
      <c r="F4" s="1"/>
      <c r="G4" s="3">
        <v>877628</v>
      </c>
      <c r="H4" s="7">
        <f t="shared" si="1"/>
        <v>0.34211461877422716</v>
      </c>
      <c r="I4" s="11"/>
      <c r="J4" s="3">
        <v>1207982</v>
      </c>
      <c r="K4" s="7">
        <f t="shared" ref="K4:K18" si="2">J4/$J$19</f>
        <v>0.40428481352419787</v>
      </c>
      <c r="L4" s="11"/>
      <c r="M4" s="3">
        <v>1032374</v>
      </c>
      <c r="N4" s="7">
        <f t="shared" ref="N4:N18" si="3">M4/$M$19</f>
        <v>0.3533991563255558</v>
      </c>
      <c r="O4" s="10"/>
      <c r="P4" s="14">
        <v>326247.33</v>
      </c>
      <c r="Q4" s="7">
        <f>P4/$P$19</f>
        <v>0.1780394204058639</v>
      </c>
    </row>
    <row r="5" spans="1:18" x14ac:dyDescent="0.2">
      <c r="A5" s="2" t="s">
        <v>4</v>
      </c>
      <c r="B5" s="1"/>
      <c r="C5" s="1"/>
      <c r="D5" s="1"/>
      <c r="E5" s="1"/>
      <c r="F5" s="1"/>
      <c r="G5" s="3">
        <v>366929</v>
      </c>
      <c r="H5" s="7">
        <f t="shared" si="1"/>
        <v>0.14303528938480586</v>
      </c>
      <c r="I5" s="11"/>
      <c r="J5" s="3">
        <v>365353</v>
      </c>
      <c r="K5" s="7">
        <f t="shared" si="2"/>
        <v>0.12227555499627168</v>
      </c>
      <c r="L5" s="11"/>
      <c r="M5" s="3">
        <v>370223</v>
      </c>
      <c r="N5" s="7">
        <f t="shared" si="3"/>
        <v>0.12673362158705687</v>
      </c>
      <c r="O5" s="10"/>
      <c r="P5" s="14">
        <v>254167.29</v>
      </c>
      <c r="Q5" s="7">
        <f t="shared" ref="Q5:Q18" si="4">P5/$P$19</f>
        <v>0.13870396118714329</v>
      </c>
    </row>
    <row r="6" spans="1:18" x14ac:dyDescent="0.2">
      <c r="A6" s="2" t="s">
        <v>5</v>
      </c>
      <c r="B6" s="1"/>
      <c r="C6" s="1"/>
      <c r="D6" s="1"/>
      <c r="E6" s="1"/>
      <c r="F6" s="1"/>
      <c r="G6" s="3">
        <v>26212</v>
      </c>
      <c r="H6" s="7">
        <f t="shared" si="1"/>
        <v>1.0217892304381859E-2</v>
      </c>
      <c r="I6" s="11"/>
      <c r="J6" s="3">
        <v>23505</v>
      </c>
      <c r="K6" s="7">
        <f t="shared" si="2"/>
        <v>7.8666027655099752E-3</v>
      </c>
      <c r="L6" s="11"/>
      <c r="M6" s="3">
        <v>22670</v>
      </c>
      <c r="N6" s="7">
        <f t="shared" si="3"/>
        <v>7.7603260774683882E-3</v>
      </c>
      <c r="O6" s="10"/>
      <c r="P6" s="14">
        <v>15847.96</v>
      </c>
      <c r="Q6" s="7">
        <f t="shared" si="4"/>
        <v>8.648535493042394E-3</v>
      </c>
    </row>
    <row r="7" spans="1:18" x14ac:dyDescent="0.2">
      <c r="A7" s="2" t="s">
        <v>6</v>
      </c>
      <c r="B7" s="1"/>
      <c r="C7" s="1"/>
      <c r="D7" s="1"/>
      <c r="E7" s="1"/>
      <c r="F7" s="1"/>
      <c r="G7" s="3">
        <v>152913</v>
      </c>
      <c r="H7" s="7">
        <f t="shared" si="1"/>
        <v>5.9608140009916953E-2</v>
      </c>
      <c r="I7" s="11"/>
      <c r="J7" s="3">
        <v>152279</v>
      </c>
      <c r="K7" s="7">
        <f t="shared" si="2"/>
        <v>5.0964407680454946E-2</v>
      </c>
      <c r="L7" s="11"/>
      <c r="M7" s="3">
        <v>90226</v>
      </c>
      <c r="N7" s="7">
        <f t="shared" si="3"/>
        <v>3.0885892398132456E-2</v>
      </c>
      <c r="O7" s="10"/>
      <c r="P7" s="14">
        <v>0</v>
      </c>
      <c r="Q7" s="7">
        <f t="shared" si="4"/>
        <v>0</v>
      </c>
      <c r="R7" t="s">
        <v>24</v>
      </c>
    </row>
    <row r="8" spans="1:18" x14ac:dyDescent="0.2">
      <c r="A8" s="2" t="s">
        <v>7</v>
      </c>
      <c r="B8" s="1"/>
      <c r="C8" s="2"/>
      <c r="D8" s="1"/>
      <c r="E8" s="1"/>
      <c r="F8" s="1"/>
      <c r="G8" s="3">
        <v>67645</v>
      </c>
      <c r="H8" s="7">
        <f t="shared" si="1"/>
        <v>2.6369194450248393E-2</v>
      </c>
      <c r="I8" s="11"/>
      <c r="J8" s="3">
        <v>38570</v>
      </c>
      <c r="K8" s="7">
        <f t="shared" si="2"/>
        <v>1.2908524512474782E-2</v>
      </c>
      <c r="L8" s="11"/>
      <c r="M8" s="3">
        <v>23639</v>
      </c>
      <c r="N8" s="7">
        <f t="shared" si="3"/>
        <v>8.0920312371096266E-3</v>
      </c>
      <c r="O8" s="10"/>
      <c r="P8" s="14">
        <v>100000</v>
      </c>
      <c r="Q8" s="7">
        <f t="shared" si="4"/>
        <v>5.4571916467749754E-2</v>
      </c>
    </row>
    <row r="9" spans="1:18" x14ac:dyDescent="0.2">
      <c r="A9" s="2" t="s">
        <v>8</v>
      </c>
      <c r="B9" s="1"/>
      <c r="C9" s="2"/>
      <c r="D9" s="1"/>
      <c r="E9" s="1"/>
      <c r="F9" s="1"/>
      <c r="G9" s="3">
        <v>99750</v>
      </c>
      <c r="H9" s="7">
        <f t="shared" si="1"/>
        <v>3.8884280381584403E-2</v>
      </c>
      <c r="I9" s="11"/>
      <c r="J9" s="3">
        <v>110923</v>
      </c>
      <c r="K9" s="7">
        <f t="shared" si="2"/>
        <v>3.7123470689583618E-2</v>
      </c>
      <c r="L9" s="11"/>
      <c r="M9" s="3">
        <v>115991</v>
      </c>
      <c r="N9" s="7">
        <f t="shared" si="3"/>
        <v>3.9705689547932764E-2</v>
      </c>
      <c r="O9" s="10"/>
      <c r="P9" s="14">
        <v>6104.8</v>
      </c>
      <c r="Q9" s="7">
        <f t="shared" si="4"/>
        <v>3.331506356523187E-3</v>
      </c>
      <c r="R9" t="s">
        <v>23</v>
      </c>
    </row>
    <row r="10" spans="1:18" x14ac:dyDescent="0.2">
      <c r="A10" s="2" t="s">
        <v>9</v>
      </c>
      <c r="B10" s="1"/>
      <c r="C10" s="2"/>
      <c r="D10" s="1"/>
      <c r="E10" s="1"/>
      <c r="F10" s="1"/>
      <c r="G10" s="3">
        <v>135008</v>
      </c>
      <c r="H10" s="7">
        <f t="shared" si="1"/>
        <v>5.2628460408590948E-2</v>
      </c>
      <c r="I10" s="11"/>
      <c r="J10" s="3">
        <v>142608</v>
      </c>
      <c r="K10" s="7">
        <f t="shared" si="2"/>
        <v>4.7727738233730978E-2</v>
      </c>
      <c r="L10" s="11"/>
      <c r="M10" s="3">
        <v>148228</v>
      </c>
      <c r="N10" s="7">
        <f t="shared" si="3"/>
        <v>5.0740962232509228E-2</v>
      </c>
      <c r="O10" s="10"/>
      <c r="P10" s="14">
        <v>102504</v>
      </c>
      <c r="Q10" s="7">
        <f t="shared" si="4"/>
        <v>5.593839725610221E-2</v>
      </c>
    </row>
    <row r="11" spans="1:18" x14ac:dyDescent="0.2">
      <c r="A11" s="2" t="s">
        <v>10</v>
      </c>
      <c r="B11" s="1"/>
      <c r="C11" s="2"/>
      <c r="D11" s="1"/>
      <c r="E11" s="1"/>
      <c r="F11" s="1"/>
      <c r="G11" s="3">
        <v>642527</v>
      </c>
      <c r="H11" s="7">
        <f t="shared" si="1"/>
        <v>0.25046817063396776</v>
      </c>
      <c r="I11" s="11"/>
      <c r="J11" s="3">
        <v>757980</v>
      </c>
      <c r="K11" s="7">
        <f t="shared" si="2"/>
        <v>0.25367911355887052</v>
      </c>
      <c r="L11" s="11"/>
      <c r="M11" s="3">
        <v>904698</v>
      </c>
      <c r="N11" s="7">
        <f t="shared" si="3"/>
        <v>0.30969349279371394</v>
      </c>
      <c r="O11" s="10"/>
      <c r="P11" s="14">
        <v>817119.14</v>
      </c>
      <c r="Q11" s="7">
        <f t="shared" si="4"/>
        <v>0.44591757452279518</v>
      </c>
    </row>
    <row r="12" spans="1:18" x14ac:dyDescent="0.2">
      <c r="A12" s="2" t="s">
        <v>11</v>
      </c>
      <c r="B12" s="1"/>
      <c r="C12" s="1" t="s">
        <v>12</v>
      </c>
      <c r="D12" s="1"/>
      <c r="E12" s="1"/>
      <c r="F12" s="1"/>
      <c r="G12" s="2">
        <v>348</v>
      </c>
      <c r="H12" s="7">
        <f t="shared" si="1"/>
        <v>1.3565643681996364E-4</v>
      </c>
      <c r="I12" s="11"/>
      <c r="J12" s="2">
        <v>575</v>
      </c>
      <c r="K12" s="7">
        <f t="shared" si="2"/>
        <v>1.9243976133453459E-4</v>
      </c>
      <c r="L12" s="11"/>
      <c r="M12" s="2">
        <v>982</v>
      </c>
      <c r="N12" s="7">
        <f t="shared" si="3"/>
        <v>3.3615528046201839E-4</v>
      </c>
      <c r="O12" s="10"/>
      <c r="P12" s="14">
        <v>158.19</v>
      </c>
      <c r="Q12" s="7">
        <f t="shared" si="4"/>
        <v>8.6327314660333341E-5</v>
      </c>
    </row>
    <row r="13" spans="1:18" x14ac:dyDescent="0.2">
      <c r="A13" s="2" t="s">
        <v>13</v>
      </c>
      <c r="B13" s="4"/>
      <c r="C13" s="4"/>
      <c r="D13" s="4"/>
      <c r="E13" s="4"/>
      <c r="F13" s="4"/>
      <c r="G13" s="3">
        <v>5050</v>
      </c>
      <c r="H13" s="7">
        <f t="shared" si="1"/>
        <v>1.9685776032782078E-3</v>
      </c>
      <c r="I13" s="11"/>
      <c r="J13" s="3">
        <v>28850</v>
      </c>
      <c r="K13" s="7">
        <f t="shared" si="2"/>
        <v>9.6554558513066487E-3</v>
      </c>
      <c r="L13" s="11"/>
      <c r="M13" s="3">
        <v>66894</v>
      </c>
      <c r="N13" s="7">
        <f t="shared" si="3"/>
        <v>2.2898952475790487E-2</v>
      </c>
      <c r="O13" s="10"/>
      <c r="P13" s="14">
        <v>52410</v>
      </c>
      <c r="Q13" s="7">
        <f t="shared" si="4"/>
        <v>2.8601141420747645E-2</v>
      </c>
    </row>
    <row r="14" spans="1:18" x14ac:dyDescent="0.2">
      <c r="A14" s="2" t="s">
        <v>14</v>
      </c>
      <c r="B14" s="1"/>
      <c r="C14" s="1"/>
      <c r="D14" s="1"/>
      <c r="E14" s="1"/>
      <c r="F14" s="1"/>
      <c r="G14" s="3">
        <v>48520</v>
      </c>
      <c r="H14" s="7">
        <f t="shared" si="1"/>
        <v>1.8913937685358147E-2</v>
      </c>
      <c r="I14" s="11"/>
      <c r="J14" s="3">
        <v>32830</v>
      </c>
      <c r="K14" s="7">
        <f t="shared" si="2"/>
        <v>1.0987473677587428E-2</v>
      </c>
      <c r="L14" s="11"/>
      <c r="M14" s="3">
        <v>23417</v>
      </c>
      <c r="N14" s="7">
        <f t="shared" si="3"/>
        <v>8.0160368661701467E-3</v>
      </c>
      <c r="O14" s="10"/>
      <c r="P14" s="14">
        <v>8650</v>
      </c>
      <c r="Q14" s="7">
        <f t="shared" si="4"/>
        <v>4.7204707744603535E-3</v>
      </c>
    </row>
    <row r="15" spans="1:18" x14ac:dyDescent="0.2">
      <c r="A15" s="2" t="s">
        <v>15</v>
      </c>
      <c r="B15" s="1"/>
      <c r="C15" s="1"/>
      <c r="D15" s="1"/>
      <c r="E15" s="1"/>
      <c r="F15" s="1"/>
      <c r="G15" s="3">
        <v>55920</v>
      </c>
      <c r="H15" s="7">
        <f t="shared" si="1"/>
        <v>2.1798586054518294E-2</v>
      </c>
      <c r="I15" s="11"/>
      <c r="J15" s="3">
        <v>44616</v>
      </c>
      <c r="K15" s="7">
        <f t="shared" si="2"/>
        <v>1.4931986768176688E-2</v>
      </c>
      <c r="L15" s="11"/>
      <c r="M15" s="3">
        <v>50994</v>
      </c>
      <c r="N15" s="7">
        <f t="shared" si="3"/>
        <v>1.7456112394989984E-2</v>
      </c>
      <c r="O15" s="10"/>
      <c r="P15" s="14">
        <v>105326.86</v>
      </c>
      <c r="Q15" s="7">
        <f t="shared" si="4"/>
        <v>5.7478886057303731E-2</v>
      </c>
      <c r="R15" t="s">
        <v>38</v>
      </c>
    </row>
    <row r="16" spans="1:18" x14ac:dyDescent="0.2">
      <c r="A16" s="2" t="s">
        <v>16</v>
      </c>
      <c r="B16" s="1"/>
      <c r="C16" s="1"/>
      <c r="D16" s="1"/>
      <c r="E16" s="1"/>
      <c r="F16" s="1"/>
      <c r="G16" s="3">
        <v>51616</v>
      </c>
      <c r="H16" s="7">
        <f t="shared" si="1"/>
        <v>2.0120812192239206E-2</v>
      </c>
      <c r="I16" s="11"/>
      <c r="J16" s="3">
        <v>66509</v>
      </c>
      <c r="K16" s="7">
        <f t="shared" si="2"/>
        <v>2.2259088846258369E-2</v>
      </c>
      <c r="L16" s="11"/>
      <c r="M16" s="3">
        <v>60733</v>
      </c>
      <c r="N16" s="7">
        <f t="shared" si="3"/>
        <v>2.0789937523726845E-2</v>
      </c>
      <c r="O16" s="10"/>
      <c r="P16" s="14">
        <v>35580.129999999997</v>
      </c>
      <c r="Q16" s="7">
        <f t="shared" si="4"/>
        <v>1.9416758822716769E-2</v>
      </c>
    </row>
    <row r="17" spans="1:18" x14ac:dyDescent="0.2">
      <c r="A17" s="2" t="s">
        <v>17</v>
      </c>
      <c r="B17" s="1"/>
      <c r="C17" s="1"/>
      <c r="D17" s="1"/>
      <c r="E17" s="1"/>
      <c r="F17" s="1"/>
      <c r="G17" s="3">
        <v>9183</v>
      </c>
      <c r="H17" s="7">
        <f t="shared" si="1"/>
        <v>3.579692699188868E-3</v>
      </c>
      <c r="I17" s="11"/>
      <c r="J17" s="3">
        <v>1931</v>
      </c>
      <c r="K17" s="7">
        <f t="shared" si="2"/>
        <v>6.4626292023823705E-4</v>
      </c>
      <c r="L17" s="11"/>
      <c r="M17" s="2">
        <v>61</v>
      </c>
      <c r="N17" s="7">
        <f t="shared" si="3"/>
        <v>2.0881336159045948E-5</v>
      </c>
      <c r="O17" s="10"/>
      <c r="P17" s="14">
        <v>0</v>
      </c>
      <c r="Q17" s="7">
        <f t="shared" si="4"/>
        <v>0</v>
      </c>
      <c r="R17" t="s">
        <v>25</v>
      </c>
    </row>
    <row r="18" spans="1:18" x14ac:dyDescent="0.2">
      <c r="A18" s="2" t="s">
        <v>18</v>
      </c>
      <c r="B18" s="1"/>
      <c r="C18" s="1"/>
      <c r="D18" s="1"/>
      <c r="E18" s="1"/>
      <c r="F18" s="1"/>
      <c r="G18" s="3">
        <f>21098+4046</f>
        <v>25144</v>
      </c>
      <c r="H18" s="7">
        <f t="shared" si="1"/>
        <v>9.8015673775895575E-3</v>
      </c>
      <c r="I18" s="11"/>
      <c r="J18" s="3">
        <v>13437</v>
      </c>
      <c r="K18" s="7">
        <f t="shared" si="2"/>
        <v>4.4970662140037245E-3</v>
      </c>
      <c r="L18" s="11"/>
      <c r="M18" s="3">
        <v>10139</v>
      </c>
      <c r="N18" s="7">
        <f t="shared" si="3"/>
        <v>3.4707519232224076E-3</v>
      </c>
      <c r="O18" s="10"/>
      <c r="P18" s="14">
        <f>1832444.3-1824209</f>
        <v>8235.3000000000466</v>
      </c>
      <c r="Q18" s="7">
        <f t="shared" si="4"/>
        <v>4.494161036868621E-3</v>
      </c>
    </row>
    <row r="19" spans="1:18" ht="17" thickBot="1" x14ac:dyDescent="0.25">
      <c r="A19" s="1" t="s">
        <v>19</v>
      </c>
      <c r="B19" s="1"/>
      <c r="C19" s="1"/>
      <c r="D19" s="1"/>
      <c r="E19" s="1"/>
      <c r="F19" s="1"/>
      <c r="G19" s="12">
        <f>SUM(G2:G18)</f>
        <v>2565304</v>
      </c>
      <c r="H19" s="8">
        <f>SUM(H3:H18)</f>
        <v>1</v>
      </c>
      <c r="I19" s="11"/>
      <c r="J19" s="12">
        <f>SUM(J2:J18)</f>
        <v>2987948</v>
      </c>
      <c r="K19" s="8">
        <f>SUM(K3:K18)</f>
        <v>1.0000000000000002</v>
      </c>
      <c r="L19" s="11"/>
      <c r="M19" s="12">
        <f>SUM(M2:M18)</f>
        <v>2921269</v>
      </c>
      <c r="N19" s="8">
        <f>SUM(N2:N18)</f>
        <v>1</v>
      </c>
      <c r="O19" s="10"/>
      <c r="P19" s="12">
        <f>SUM(P2:P18)</f>
        <v>1832444.35</v>
      </c>
      <c r="Q19" s="8">
        <f>SUM(Q2:Q18)</f>
        <v>1</v>
      </c>
    </row>
    <row r="22" spans="1:18" x14ac:dyDescent="0.2">
      <c r="A22" s="13" t="s">
        <v>27</v>
      </c>
    </row>
    <row r="24" spans="1:18" x14ac:dyDescent="0.2">
      <c r="A24" t="s">
        <v>29</v>
      </c>
      <c r="G24" s="14">
        <v>3335</v>
      </c>
      <c r="H24" s="7">
        <f>G24/$G$31</f>
        <v>1.2368971424523499E-3</v>
      </c>
      <c r="J24" s="14">
        <v>3779</v>
      </c>
      <c r="K24" s="7">
        <f>J24/$J$31</f>
        <v>1.2947682659458816E-3</v>
      </c>
      <c r="M24" s="14">
        <v>4490</v>
      </c>
      <c r="N24" s="7">
        <f>M24/$M$31</f>
        <v>1.4681858193523239E-3</v>
      </c>
      <c r="P24" s="14">
        <v>1830.03</v>
      </c>
      <c r="Q24" s="7">
        <f>P24/$P$31</f>
        <v>9.3240840750800837E-4</v>
      </c>
    </row>
    <row r="25" spans="1:18" x14ac:dyDescent="0.2">
      <c r="A25" t="s">
        <v>30</v>
      </c>
      <c r="G25" s="14">
        <v>356028</v>
      </c>
      <c r="H25" s="7">
        <f t="shared" ref="H25:H30" si="5">G25/$G$31</f>
        <v>0.13204498225877817</v>
      </c>
      <c r="J25" s="14">
        <v>225535</v>
      </c>
      <c r="K25" s="7">
        <f t="shared" ref="K25:K30" si="6">J25/$J$31</f>
        <v>7.7273236533502085E-2</v>
      </c>
      <c r="M25" s="14">
        <v>211094</v>
      </c>
      <c r="N25" s="7">
        <f t="shared" ref="N25:N30" si="7">M25/$M$31</f>
        <v>6.9025660879812809E-2</v>
      </c>
      <c r="P25" s="14">
        <v>61540.4</v>
      </c>
      <c r="Q25" s="7">
        <f t="shared" ref="Q25:Q30" si="8">P25/$P$31</f>
        <v>3.1355106944370222E-2</v>
      </c>
    </row>
    <row r="26" spans="1:18" x14ac:dyDescent="0.2">
      <c r="A26" t="s">
        <v>31</v>
      </c>
      <c r="G26" s="14">
        <v>200478</v>
      </c>
      <c r="H26" s="7">
        <f t="shared" si="5"/>
        <v>7.435402258607561E-2</v>
      </c>
      <c r="J26" s="14">
        <f>275663-J24</f>
        <v>271884</v>
      </c>
      <c r="K26" s="7">
        <f t="shared" si="6"/>
        <v>9.3153420274789636E-2</v>
      </c>
      <c r="M26" s="14">
        <v>308631</v>
      </c>
      <c r="N26" s="7">
        <f t="shared" si="7"/>
        <v>0.1009193001364203</v>
      </c>
      <c r="P26" s="14">
        <f>7300-382.5+5185.29+17085.69+12675+47352+1281.82+8476.96+36299.62+3378.09+13140.87+12458.78+22454.39</f>
        <v>186706.01</v>
      </c>
      <c r="Q26" s="7">
        <f t="shared" si="8"/>
        <v>9.5127540781448555E-2</v>
      </c>
    </row>
    <row r="27" spans="1:18" x14ac:dyDescent="0.2">
      <c r="A27" t="s">
        <v>32</v>
      </c>
      <c r="G27" s="14">
        <f>2106486-G28</f>
        <v>660813</v>
      </c>
      <c r="H27" s="7">
        <f t="shared" si="5"/>
        <v>0.24508477103309284</v>
      </c>
      <c r="J27" s="14">
        <f>2407617-J28</f>
        <v>829100</v>
      </c>
      <c r="K27" s="7">
        <f t="shared" si="6"/>
        <v>0.28406784051223349</v>
      </c>
      <c r="M27" s="14">
        <f>2512100-M28-M24</f>
        <v>785290</v>
      </c>
      <c r="N27" s="7">
        <f t="shared" si="7"/>
        <v>0.25678210291295916</v>
      </c>
      <c r="P27" s="14">
        <f>6434.79+7827.27+49411.9+989.53+4321.31+2464.88+42991.28+108664.64-22454.39+3995.79+2504.91+229.42+121.14</f>
        <v>207502.47000000006</v>
      </c>
      <c r="Q27" s="7">
        <f t="shared" si="8"/>
        <v>0.1057234294556255</v>
      </c>
    </row>
    <row r="28" spans="1:18" x14ac:dyDescent="0.2">
      <c r="A28" t="s">
        <v>28</v>
      </c>
      <c r="G28" s="14">
        <v>1445673</v>
      </c>
      <c r="H28" s="7">
        <f t="shared" si="5"/>
        <v>0.53617655250989982</v>
      </c>
      <c r="J28" s="14">
        <v>1578517</v>
      </c>
      <c r="K28" s="7">
        <f t="shared" si="6"/>
        <v>0.54083453793492853</v>
      </c>
      <c r="M28" s="14">
        <v>1722320</v>
      </c>
      <c r="N28" s="7">
        <f t="shared" si="7"/>
        <v>0.5631816927365022</v>
      </c>
      <c r="P28" s="14">
        <f>1178609.79+319405</f>
        <v>1498014.79</v>
      </c>
      <c r="Q28" s="7">
        <f t="shared" si="8"/>
        <v>0.76324518437803957</v>
      </c>
    </row>
    <row r="29" spans="1:18" x14ac:dyDescent="0.2">
      <c r="A29" t="s">
        <v>33</v>
      </c>
      <c r="G29" s="14">
        <v>15702</v>
      </c>
      <c r="H29" s="7">
        <f t="shared" si="5"/>
        <v>5.8236158713003885E-3</v>
      </c>
      <c r="J29" s="14">
        <v>3973</v>
      </c>
      <c r="K29" s="7">
        <f t="shared" si="6"/>
        <v>1.361236919979621E-3</v>
      </c>
      <c r="M29" s="14">
        <v>15357</v>
      </c>
      <c r="N29" s="7">
        <f t="shared" si="7"/>
        <v>5.0215878903772026E-3</v>
      </c>
      <c r="P29" s="14">
        <f>130247-126538</f>
        <v>3709</v>
      </c>
      <c r="Q29" s="7">
        <f t="shared" si="8"/>
        <v>1.8897519622340635E-3</v>
      </c>
    </row>
    <row r="30" spans="1:18" x14ac:dyDescent="0.2">
      <c r="A30" t="s">
        <v>34</v>
      </c>
      <c r="G30" s="14">
        <v>14234</v>
      </c>
      <c r="H30" s="7">
        <f t="shared" si="5"/>
        <v>5.2791585984008236E-3</v>
      </c>
      <c r="J30" s="14">
        <v>5881</v>
      </c>
      <c r="K30" s="7">
        <f t="shared" si="6"/>
        <v>2.0149595586207276E-3</v>
      </c>
      <c r="M30" s="14">
        <v>11014</v>
      </c>
      <c r="N30" s="7">
        <f t="shared" si="7"/>
        <v>3.601469624576057E-3</v>
      </c>
      <c r="P30" s="14">
        <v>3388.74</v>
      </c>
      <c r="Q30" s="7">
        <f t="shared" si="8"/>
        <v>1.7265780707740792E-3</v>
      </c>
    </row>
    <row r="31" spans="1:18" ht="17" thickBot="1" x14ac:dyDescent="0.25">
      <c r="A31" t="s">
        <v>35</v>
      </c>
      <c r="G31" s="15">
        <f>SUM(G24:G30)</f>
        <v>2696263</v>
      </c>
      <c r="H31" s="17">
        <f>SUM(H24:H30)</f>
        <v>1</v>
      </c>
      <c r="J31" s="15">
        <f>SUM(J24:J30)</f>
        <v>2918669</v>
      </c>
      <c r="K31" s="17">
        <f>SUM(K24:K30)</f>
        <v>1</v>
      </c>
      <c r="M31" s="15">
        <f>SUM(M24:M30)</f>
        <v>3058196</v>
      </c>
      <c r="N31" s="17">
        <f>SUM(N24:N30)</f>
        <v>1</v>
      </c>
      <c r="P31" s="15">
        <f>SUM(P24:P30)</f>
        <v>1962691.4400000002</v>
      </c>
      <c r="Q31" s="17">
        <f>SUM(Q24:Q30)</f>
        <v>1</v>
      </c>
    </row>
    <row r="32" spans="1:18" ht="17" thickTop="1" x14ac:dyDescent="0.2">
      <c r="G32" s="14"/>
    </row>
    <row r="33" spans="1:16" s="13" customFormat="1" x14ac:dyDescent="0.2">
      <c r="A33" s="13" t="s">
        <v>36</v>
      </c>
      <c r="G33" s="16">
        <f>G19-G31</f>
        <v>-130959</v>
      </c>
      <c r="J33" s="16">
        <f>J19-J31</f>
        <v>69279</v>
      </c>
      <c r="M33" s="16">
        <f>M19-M31</f>
        <v>-136927</v>
      </c>
      <c r="P33" s="16">
        <f>P19-P31</f>
        <v>-130247.09000000008</v>
      </c>
    </row>
    <row r="34" spans="1:16" x14ac:dyDescent="0.2">
      <c r="G34" s="14"/>
    </row>
    <row r="35" spans="1:16" x14ac:dyDescent="0.2">
      <c r="G35" s="14"/>
    </row>
    <row r="36" spans="1:16" x14ac:dyDescent="0.2">
      <c r="G3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Bowyer</dc:creator>
  <cp:lastModifiedBy>Kim Bowyer</cp:lastModifiedBy>
  <dcterms:created xsi:type="dcterms:W3CDTF">2026-02-25T01:20:16Z</dcterms:created>
  <dcterms:modified xsi:type="dcterms:W3CDTF">2026-03-06T03:10:18Z</dcterms:modified>
</cp:coreProperties>
</file>